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-4545" yWindow="-75" windowWidth="12705" windowHeight="10665"/>
  </bookViews>
  <sheets>
    <sheet name="Distr.Presup.2020 Instrumentos" sheetId="6" r:id="rId1"/>
    <sheet name="Hoja1" sheetId="7" r:id="rId2"/>
    <sheet name="Hoja2" sheetId="8" r:id="rId3"/>
  </sheets>
  <calcPr calcId="145621"/>
</workbook>
</file>

<file path=xl/calcChain.xml><?xml version="1.0" encoding="utf-8"?>
<calcChain xmlns="http://schemas.openxmlformats.org/spreadsheetml/2006/main">
  <c r="D39" i="8" l="1"/>
  <c r="D10" i="8"/>
  <c r="E10" i="8" s="1"/>
  <c r="D16" i="8"/>
  <c r="D14" i="8"/>
  <c r="E14" i="8" s="1"/>
  <c r="D4" i="8"/>
  <c r="E4" i="8" s="1"/>
  <c r="C85" i="7"/>
  <c r="C86" i="7" s="1"/>
  <c r="C87" i="7" s="1"/>
  <c r="C88" i="7" s="1"/>
  <c r="C89" i="7" s="1"/>
  <c r="C18" i="7"/>
  <c r="D13" i="7" s="1"/>
  <c r="D32" i="7"/>
  <c r="E36" i="7" s="1"/>
  <c r="D9" i="7"/>
  <c r="E10" i="7" s="1"/>
  <c r="D6" i="7"/>
  <c r="C67" i="7"/>
  <c r="G24" i="6"/>
  <c r="C40" i="7"/>
  <c r="D44" i="7"/>
  <c r="D38" i="7"/>
  <c r="E47" i="7"/>
  <c r="D35" i="7"/>
  <c r="J18" i="7" l="1"/>
  <c r="E24" i="7"/>
  <c r="E25" i="7" s="1"/>
  <c r="F28" i="7"/>
  <c r="J4" i="6"/>
  <c r="D3" i="6"/>
  <c r="E16" i="8"/>
  <c r="E17" i="8" s="1"/>
  <c r="F2" i="7"/>
  <c r="F25" i="7" s="1"/>
  <c r="C34" i="8" l="1"/>
  <c r="D27" i="8"/>
  <c r="D20" i="8"/>
  <c r="C28" i="8"/>
  <c r="D31" i="8"/>
  <c r="B34" i="8"/>
  <c r="C32" i="8"/>
  <c r="B32" i="8"/>
  <c r="D30" i="8"/>
  <c r="D32" i="8" s="1"/>
  <c r="B28" i="8"/>
  <c r="B22" i="8"/>
  <c r="D25" i="8"/>
  <c r="C22" i="8"/>
  <c r="D21" i="8"/>
  <c r="D26" i="8"/>
  <c r="D28" i="8"/>
  <c r="D22" i="8"/>
  <c r="D34" i="8"/>
  <c r="G24" i="7"/>
  <c r="D2" i="6"/>
  <c r="G2" i="7"/>
  <c r="E28" i="8" l="1"/>
  <c r="E32" i="8"/>
  <c r="E22" i="8"/>
  <c r="E34" i="8"/>
  <c r="E35" i="8" l="1"/>
</calcChain>
</file>

<file path=xl/sharedStrings.xml><?xml version="1.0" encoding="utf-8"?>
<sst xmlns="http://schemas.openxmlformats.org/spreadsheetml/2006/main" count="204" uniqueCount="160">
  <si>
    <t>Departamento/Programa/Proyecto/Partida</t>
  </si>
  <si>
    <t xml:space="preserve">*          900004  Cooperación internacional </t>
  </si>
  <si>
    <t>Modalidad</t>
  </si>
  <si>
    <t>Instrumento</t>
  </si>
  <si>
    <t>Tipo</t>
  </si>
  <si>
    <t>Objeto de la convocatoria y características.</t>
  </si>
  <si>
    <t>Solicitudes subvencionables</t>
  </si>
  <si>
    <t>Características</t>
  </si>
  <si>
    <t>Cooperación económica</t>
  </si>
  <si>
    <t xml:space="preserve">Convocatoria </t>
  </si>
  <si>
    <t>Convocatoria</t>
  </si>
  <si>
    <t>ONGD</t>
  </si>
  <si>
    <t>2.1.Convenio con la Coordinadora ONGd</t>
  </si>
  <si>
    <t>Convenio</t>
  </si>
  <si>
    <t>2.2.Convenio con la Coordinadora de ONGD</t>
  </si>
  <si>
    <t>Acción Humanitaria</t>
  </si>
  <si>
    <t>ONGD especializadas en Ayuda Humanitaria de Emergencia.</t>
  </si>
  <si>
    <t xml:space="preserve">Se puede financiar hasta 100% del coste total del proyecto. </t>
  </si>
  <si>
    <t>Informar y transmitir conociemientos de los problemas que afectan a los países en desarrollo, en especial a los países menos adelantados favoreciendo la comprensión de las causas de la pobreza y las interrelaciones económicas, sociales y culturales de la globalización.</t>
  </si>
  <si>
    <t>Entidades solic.</t>
  </si>
  <si>
    <t xml:space="preserve">Educación para el Desarrollo y sensibilización   </t>
  </si>
  <si>
    <t>Sensibilización</t>
  </si>
  <si>
    <t>ONGD y Universidad</t>
  </si>
  <si>
    <t xml:space="preserve">             900004 91100 2301 143100  Gastos de viaje</t>
  </si>
  <si>
    <t xml:space="preserve">             900004 91100 2276 143100  Asistencia técnica, difusión, control y evaluación</t>
  </si>
  <si>
    <t xml:space="preserve">             900004 91100 4819 143102  Cooperación internacional al desarrollo</t>
  </si>
  <si>
    <t xml:space="preserve">             900004 91100 4819 143103  Ayudas para emergencias internacionales</t>
  </si>
  <si>
    <t xml:space="preserve">             900004 91100 4819 143107  Subvención a la Coordinadora ONGD de Navarra</t>
  </si>
  <si>
    <t>ONGD (ANAS)</t>
  </si>
  <si>
    <t>Estrechar lazos de solidaridad consolidando, a su vez, el apoyo a estructuras de representación, coordinación y ejecución que, para proyectos de desarrollo y acción humanitaria, mantiene la delegación saharaui en navarra.</t>
  </si>
  <si>
    <t xml:space="preserve">             900004 91100 4819  xxxxxxx Subvención a (ANARASD ó Delegación Saharaui en España) para la estructura de la delegación saharaui en Navarra</t>
  </si>
  <si>
    <t xml:space="preserve">             900004 91100 4819  xxxxxxx Subvención a ANA para el programa de Vaciones en Paz de menores saharauis</t>
  </si>
  <si>
    <t xml:space="preserve">     900004 91100 1200 143100  Retribuciones del personal fijo</t>
  </si>
  <si>
    <t xml:space="preserve">     900004 91100 1210 143100  Retribuciones del personal contratado para cubrir plazas res</t>
  </si>
  <si>
    <t xml:space="preserve">     900004 91100 1211 143100  Retribuciones del personal contratado para cubrir vacantes</t>
  </si>
  <si>
    <t>Total personal</t>
  </si>
  <si>
    <t>Total costes adminsitrativos</t>
  </si>
  <si>
    <t>Total distribuible</t>
  </si>
  <si>
    <t>Convocatoria EPD no formal y sensibilización</t>
  </si>
  <si>
    <t>EpD  no formal</t>
  </si>
  <si>
    <t>Convocatoria Proyectos anuales</t>
  </si>
  <si>
    <t>ANARASD ó Delegación Saharaui en España</t>
  </si>
  <si>
    <t xml:space="preserve">             900004 91100 4819 xxxxxxxx Ayuda Humanitaria para la Población Saharaui</t>
  </si>
  <si>
    <t>Total otros gastos administrativos</t>
  </si>
  <si>
    <t>2015</t>
  </si>
  <si>
    <t xml:space="preserve">             900004 91100 4819 143103  Ayudas para emergencias internacionales (Convocatoria inicial 240000 + ayuda directa al sahara de 20000)</t>
  </si>
  <si>
    <t xml:space="preserve">             900004 91100 4819 143105  Fondo 0,7% IRPF. Cooperación internacional al desarrollo (proyectos)</t>
  </si>
  <si>
    <t>900004 91100 4819 143105  Fondo 0,7% IRPF. Cooperación internacional al desarrollo (Convocatoria Ayuda Humanitaria para la Población Saharaui)</t>
  </si>
  <si>
    <t>Convocatoria EPD formal (convocados 2015, 182242)</t>
  </si>
  <si>
    <t>Convocatoria EPD no formal y sensibilización (convocados 40000 para cada uno)</t>
  </si>
  <si>
    <t>Convocatoria PROGRAMAS</t>
  </si>
  <si>
    <t xml:space="preserve">             900004 91100 4819 143105  Fondo 0,7% IRPF. Cooperación internacional al desarrollo (PROGRAMAS)</t>
  </si>
  <si>
    <t>1.1.Programas plurianuales de Desarrollo</t>
  </si>
  <si>
    <t>1.2.Proyectos anuales de desarrollo</t>
  </si>
  <si>
    <t>1.4.Intervenciones anuales en el Sahara</t>
  </si>
  <si>
    <t>1.5.Programa apoyo a las Familias Navarras "Vacaciones en Paz"</t>
  </si>
  <si>
    <t>1.6.Ayuda a la estructura de la delegación Saharaui en Navarra</t>
  </si>
  <si>
    <t>1.3.Microacciones</t>
  </si>
  <si>
    <t>Intervenciones que tienen por objeto las inversiones en bienes de equipo u otro tipo de adquisiciones que se incorporan a un proyecto de desarrollo, o la realización de actuaciones de dimensión temporal y económica de menor envergadura que éste.</t>
  </si>
  <si>
    <t>Apoyar a las familias navarras que participan en ese programa. Dirigido a proporcionar entornos de convivencia en un clima de paz y tolerancia a los niños y niñas saharauis que acuden estacionalmente a navarra.</t>
  </si>
  <si>
    <t>Intervenciones a convocar de conformidad con el acuerdo previsto con las autoridades saharauis</t>
  </si>
  <si>
    <t>ONGD individual o en Agrupación</t>
  </si>
  <si>
    <t>4.Acción Humanitaria de emergencia especializada</t>
  </si>
  <si>
    <t>Máx 120.000 €</t>
  </si>
  <si>
    <t>Plazo solicitud</t>
  </si>
  <si>
    <t>Son intervenciones a 3 años que tienen como finalidad la lucha contra la pobreza y la promoción del desarrollo humano y se caracterizan por ser intervenciones de carácter integral o de amplio impacto sectorial en el área o zona de actuación y por estar diseñados para lograr efectos a medio y largo plazo.</t>
  </si>
  <si>
    <t>Son intervenciones tendentes a la mejora de las condiciones de vida de la población diseñadas con un horizonte temporal de un año.</t>
  </si>
  <si>
    <t>Apoyo a la CONGD en su función de coordinación de educación para el desarrollo</t>
  </si>
  <si>
    <t>Apoyo a la CONGD de Navarra en su función de coordinación</t>
  </si>
  <si>
    <t>Coordinadora de ONGD de Navarra.</t>
  </si>
  <si>
    <t>3.1 EpD en el ámbito Formal</t>
  </si>
  <si>
    <t>AOD distribuible:</t>
  </si>
  <si>
    <t>AOD no distribuible (costes administrativos):</t>
  </si>
  <si>
    <t xml:space="preserve">3.3. Sensibilización </t>
  </si>
  <si>
    <t xml:space="preserve">3.2. EpD enel ámbito No Formal 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</si>
  <si>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formal de la educación reglada sea cual fuere su nivel (desde infantil hasta universitaria)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</si>
  <si>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educativo no formal e informal.</t>
  </si>
  <si>
    <t>*          900004  Cooperación internacional e inmigración</t>
  </si>
  <si>
    <t xml:space="preserve">             900004 91100 1200 143100  Retribuciones del personal fijo</t>
  </si>
  <si>
    <t xml:space="preserve">             900004 91100 1210 143100  Retribuciones del personal contratado para cubrir plazas res</t>
  </si>
  <si>
    <t xml:space="preserve">             900004 91100 1211 143100  Retribuciones del personal contratado para cubrir vacantes</t>
  </si>
  <si>
    <t xml:space="preserve">             900004 91100 2268 143100  Gastos Premio Internacional "Navarra" a la Solidaridad</t>
  </si>
  <si>
    <t xml:space="preserve">             900004 91100 4819 143102  (E) Cooperación internacional al desarrollo</t>
  </si>
  <si>
    <t xml:space="preserve">             900004 91100 4819 143104  (E) Cooperación y solidaridad con el pueblo saharaui</t>
  </si>
  <si>
    <t xml:space="preserve">             900004 91100 4819 143105  Fondo 0,7% IRPF. Cooperación internacional al desarrollo</t>
  </si>
  <si>
    <t xml:space="preserve">             900004 91100 4819 143107  Subvención a la Coordinadora ONGD de Navarra para coordinaci</t>
  </si>
  <si>
    <t xml:space="preserve">             900004 91100 4819 143108  Subvención a ANARASD para el apoyo a la estructura de la Del</t>
  </si>
  <si>
    <t xml:space="preserve">             900004 91100 4819 143109  Subvención a ANAS para el programa de "Vacaciones en paz" de</t>
  </si>
  <si>
    <t>Importe Proyecto</t>
  </si>
  <si>
    <t>Según Modalidad</t>
  </si>
  <si>
    <t>TOTAL</t>
  </si>
  <si>
    <t>Actuaciones en favor de las poblaciones vulnerables en fase de emergencia (por desastres naturales o causados por el ser humano), o crisis humanitarias crónicas. Se aprueba un programa general y posteriormente las misiones específicas.</t>
  </si>
  <si>
    <t>*    900004  Cooperación internacional</t>
  </si>
  <si>
    <t>     900004 91100 1200 143100  Retribuciones del personal fijo</t>
  </si>
  <si>
    <t>     900004 91100 1210 143100  Retribuciones del personal contratado para cubrir plazas res</t>
  </si>
  <si>
    <t>     900004 91100 1211 143100  Retribuciones del personal contratado para cubrir vacantes</t>
  </si>
  <si>
    <t>     900004 91100 2268 143100  Gastos Premio Internacional "Navarra" a la Solidaridad</t>
  </si>
  <si>
    <t>     900004 91100 2276 143100  Asistencia técnica, difusión, control y evaluación</t>
  </si>
  <si>
    <t>     900004 91100 2301 143100  Gastos de viaje</t>
  </si>
  <si>
    <t>     900004 91100 4819 143102  Cooperación internacional al desarrollo</t>
  </si>
  <si>
    <t>     900004 91100 4819 143103  Ayudas para emergencias internacionales</t>
  </si>
  <si>
    <t>     900004 91100 4819 143104  Cooperación y solidaridad con el pueblo saharaui</t>
  </si>
  <si>
    <t>     900004 91100 4819 143105  Fondo 0,7% IRPF. Cooperación internacional al desarrollo</t>
  </si>
  <si>
    <t>     900004 91100 4819 143107  Subvención a la Coordinadora ONGD de Navarra para coordinaci</t>
  </si>
  <si>
    <t>     900004 91100 4819 143108  Subvención a ANARASD para el apoyo a la estructura de la Del</t>
  </si>
  <si>
    <t>     900004 91100 4819 143109  Subvención a ANAS para el programa de "Vacaciones en paz" de</t>
  </si>
  <si>
    <t>ANTEPROYECTO PRESUPUESTO</t>
  </si>
  <si>
    <t>PREVISIÓN 2020</t>
  </si>
  <si>
    <t xml:space="preserve">Convocatoria EPD formal </t>
  </si>
  <si>
    <t>Convocatoria Plurianual (2020-2021-2022)</t>
  </si>
  <si>
    <t>Hasta 35.000 €</t>
  </si>
  <si>
    <t>Convocatoria Plurianual (2020-2021)</t>
  </si>
  <si>
    <t>proyectos</t>
  </si>
  <si>
    <t>sensi y EPD</t>
  </si>
  <si>
    <t>MICROS</t>
  </si>
  <si>
    <t>PROGRAMAS</t>
  </si>
  <si>
    <t>Micros</t>
  </si>
  <si>
    <t>Proyectos</t>
  </si>
  <si>
    <t>Programas</t>
  </si>
  <si>
    <t>Sensi</t>
  </si>
  <si>
    <t>No Formal</t>
  </si>
  <si>
    <t>Formal</t>
  </si>
  <si>
    <t>AH general</t>
  </si>
  <si>
    <t>Sahara</t>
  </si>
  <si>
    <t>Convenios Sahara</t>
  </si>
  <si>
    <t>Premio</t>
  </si>
  <si>
    <t>Administrativos</t>
  </si>
  <si>
    <t>Coordinadora</t>
  </si>
  <si>
    <t>3.4. Premio Internacional Navarra a la Solidaridad</t>
  </si>
  <si>
    <t>Concienciar y sensibilizar a la sociedad sobre la importancia del trabajo voluntario y solidario, en favor de los sectores sociales más desfavorecidos de los países y pueblos empobrecidos.</t>
  </si>
  <si>
    <t>Actuación Directa en colaboración con LK</t>
  </si>
  <si>
    <t>Según comisión seguimiento del Protocolo Colaboración con el Frente Polisario (pte. convocar)</t>
  </si>
  <si>
    <t>Hasta 200.000 €</t>
  </si>
  <si>
    <t xml:space="preserve">Máximo 3 por Entidad solicitante no pudiendo ser las tres en la misma modalidad. Las Agrupaciones se contabilizan como Entidades independientes. </t>
  </si>
  <si>
    <t>AOD 2020:</t>
  </si>
  <si>
    <t>El convenio son 85.000 euros, divididos en 42.500 Asistencia Cooperación Técnica y 42.500 EPD  Coordinación de la Red de Escuelas Solidarias.</t>
  </si>
  <si>
    <t>PROPUESTA  DE DISTRIBUCIÓN DE AOD DISTRIBUIBLE POR MODALIDAD E INSTRUMENTO, 2021</t>
  </si>
  <si>
    <t>Ejec. 2020</t>
  </si>
  <si>
    <t>Prop. 2021</t>
  </si>
  <si>
    <t>Intervenciones identificadas, diseñadas y realizadas por ONGD y otros actores especializados (Universidades, Organizaciones sindicales y empresariales), cuya finalidad es promover el refuerzo de las capacidades de personas y organizaciones implicadas directa o indirectamente en el desarrollo endógeno de los países en desarrollo, mediante el asesoramiento técnico, formación, capacitación y la investigación aplicada, y todo ello mediante el intercambio y transferencia de conocimiento entre profesionales y expertos de los citados actores.</t>
  </si>
  <si>
    <t>Se priorizará la acción conjunta entre diversos actores.</t>
  </si>
  <si>
    <t>Cooperación técnica</t>
  </si>
  <si>
    <t>2.1. Proyectos de actores especializados</t>
  </si>
  <si>
    <t xml:space="preserve">Máximo 3 por Entidad Solicitante. Se computan las intervenciones  formando parte de una agrupación de entidades. En PROGAMAS: máx. 2 y 1 en caso de tener concesión en la convocatoria 2020 (individual o en agrupación)                           Las Entidades que soliciten financiación para Programas no podrán solicitar para Microacciones.              </t>
  </si>
  <si>
    <t>15 días hábiles</t>
  </si>
  <si>
    <t>Requisito: prioridades geográficas según III Plan Director Navarra. Se podrá financiar el 100% de la totalidad del proyecto.</t>
  </si>
  <si>
    <t xml:space="preserve">Se favorecen prioridades secotriales y geográficas según III Plan Director de Navarra. Se podrá financiar hasta el 100% del coste total. </t>
  </si>
  <si>
    <t>Máximo 1 intervención por entidad.</t>
  </si>
  <si>
    <t>ONGD, universidades, organizaciones sindicales y otros agentes especializados</t>
  </si>
  <si>
    <t>Convocatoria Plurianual (2021-2022)</t>
  </si>
  <si>
    <t>Máx. 35.000 € ONGD, ó 20.000 € Universidad (Total plurianual: 420.000 distribuídos en 2021:170.000€ y 2022: 250.000€)</t>
  </si>
  <si>
    <t>(12 EpD Formal concedidos en 2020)</t>
  </si>
  <si>
    <t>Convocatoria Plurianual (2021-2022-2023)</t>
  </si>
  <si>
    <t>Máx 35.000 €</t>
  </si>
  <si>
    <t>Máx 25.000 € o 30.000 € en agrupación</t>
  </si>
  <si>
    <t>Convocatoria para la recepción de candidaturas enfocada en respuestas a la pandemia en contextos de países en desarrollo</t>
  </si>
  <si>
    <t>La propuesta tendrá actuaciones de conocimientos, actitudes y comportamientos, trabajo continuado a lo largo del año; incorporación de la propuesta en el programa del Centro o Entidad; apoyo técnico, asesoria y proyección comunicartaria. No requiere cofinanciación</t>
  </si>
  <si>
    <t xml:space="preserve">
Solicitudes individuales o en Agrupación (incluyendo ONGD y otros Agentes). No requiere cofinanciación</t>
  </si>
  <si>
    <t xml:space="preserve">La cuantía convocada coincide con el Presupuesto de la Partida del O,7%, más 2.351.106 de la partida general. Se favorecen prioridades secotriales y geográficas según III Plan Director de Navarra. Se podrá financiar hasta el 100% del coste total. </t>
  </si>
  <si>
    <t>Máximo 110.000 sin tramos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</si>
</sst>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-;#,##0.00\-"/>
    <numFmt numFmtId="165" formatCode="#,##0\ &quot;€&quot;"/>
    <numFmt numFmtId="166" formatCode="#,##0.00_ ;\-#,##0.00\ "/>
  </numFmts>
  <fonts count="21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57"/>
      <name val="Arial"/>
      <family val="2"/>
    </font>
    <font>
      <sz val="9"/>
      <color indexed="57"/>
      <name val="Arial"/>
      <family val="2"/>
    </font>
    <font>
      <sz val="9"/>
      <color indexed="10"/>
      <name val="Arial"/>
      <family val="2"/>
    </font>
    <font>
      <b/>
      <sz val="16"/>
      <name val="Calibri"/>
      <family val="2"/>
    </font>
    <font>
      <sz val="8"/>
      <name val="Calibri"/>
      <family val="2"/>
    </font>
    <font>
      <b/>
      <sz val="9"/>
      <color indexed="1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Fill="1"/>
    <xf numFmtId="49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wrapText="1"/>
    </xf>
    <xf numFmtId="164" fontId="2" fillId="0" borderId="1" xfId="0" applyNumberFormat="1" applyFont="1" applyFill="1" applyBorder="1" applyAlignment="1"/>
    <xf numFmtId="164" fontId="3" fillId="0" borderId="1" xfId="0" applyNumberFormat="1" applyFont="1" applyFill="1" applyBorder="1" applyAlignment="1"/>
    <xf numFmtId="4" fontId="3" fillId="0" borderId="1" xfId="0" applyNumberFormat="1" applyFont="1" applyFill="1" applyBorder="1" applyAlignment="1"/>
    <xf numFmtId="0" fontId="0" fillId="0" borderId="1" xfId="0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0" fontId="6" fillId="0" borderId="1" xfId="0" applyFont="1" applyBorder="1"/>
    <xf numFmtId="49" fontId="8" fillId="2" borderId="1" xfId="0" applyNumberFormat="1" applyFont="1" applyFill="1" applyBorder="1" applyAlignment="1">
      <alignment horizontal="left"/>
    </xf>
    <xf numFmtId="4" fontId="8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left"/>
    </xf>
    <xf numFmtId="0" fontId="7" fillId="0" borderId="1" xfId="0" applyFont="1" applyBorder="1"/>
    <xf numFmtId="49" fontId="10" fillId="0" borderId="1" xfId="0" applyNumberFormat="1" applyFont="1" applyFill="1" applyBorder="1" applyAlignment="1">
      <alignment horizontal="left"/>
    </xf>
    <xf numFmtId="164" fontId="10" fillId="0" borderId="1" xfId="0" applyNumberFormat="1" applyFont="1" applyFill="1" applyBorder="1" applyAlignment="1"/>
    <xf numFmtId="9" fontId="0" fillId="0" borderId="0" xfId="4" applyFont="1"/>
    <xf numFmtId="0" fontId="12" fillId="3" borderId="2" xfId="0" applyFont="1" applyFill="1" applyBorder="1" applyAlignment="1">
      <alignment vertical="center" wrapText="1"/>
    </xf>
    <xf numFmtId="165" fontId="12" fillId="3" borderId="3" xfId="0" applyNumberFormat="1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4" borderId="6" xfId="0" applyFont="1" applyFill="1" applyBorder="1" applyAlignment="1">
      <alignment wrapText="1"/>
    </xf>
    <xf numFmtId="165" fontId="12" fillId="4" borderId="3" xfId="0" applyNumberFormat="1" applyFont="1" applyFill="1" applyBorder="1" applyAlignment="1">
      <alignment wrapText="1"/>
    </xf>
    <xf numFmtId="165" fontId="12" fillId="4" borderId="3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6" fontId="12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165" fontId="12" fillId="5" borderId="1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4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0" xfId="0" applyFill="1" applyBorder="1"/>
    <xf numFmtId="9" fontId="0" fillId="0" borderId="5" xfId="4" applyFont="1" applyFill="1" applyBorder="1" applyAlignment="1">
      <alignment horizontal="left"/>
    </xf>
    <xf numFmtId="9" fontId="0" fillId="0" borderId="4" xfId="4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2" borderId="13" xfId="0" applyNumberFormat="1" applyFill="1" applyBorder="1" applyAlignment="1">
      <alignment horizontal="left"/>
    </xf>
    <xf numFmtId="164" fontId="0" fillId="2" borderId="13" xfId="0" applyNumberFormat="1" applyFill="1" applyBorder="1"/>
    <xf numFmtId="0" fontId="14" fillId="5" borderId="1" xfId="0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7" borderId="14" xfId="0" applyFont="1" applyFill="1" applyBorder="1" applyAlignment="1">
      <alignment vertical="center"/>
    </xf>
    <xf numFmtId="3" fontId="0" fillId="0" borderId="0" xfId="0" applyNumberFormat="1"/>
    <xf numFmtId="3" fontId="17" fillId="7" borderId="15" xfId="0" applyNumberFormat="1" applyFont="1" applyFill="1" applyBorder="1" applyAlignment="1">
      <alignment horizontal="right" vertical="center"/>
    </xf>
    <xf numFmtId="0" fontId="17" fillId="2" borderId="16" xfId="0" applyFont="1" applyFill="1" applyBorder="1" applyAlignment="1">
      <alignment vertical="center"/>
    </xf>
    <xf numFmtId="3" fontId="17" fillId="2" borderId="17" xfId="0" applyNumberFormat="1" applyFont="1" applyFill="1" applyBorder="1" applyAlignment="1">
      <alignment horizontal="right" vertical="center"/>
    </xf>
    <xf numFmtId="0" fontId="17" fillId="2" borderId="17" xfId="0" applyFont="1" applyFill="1" applyBorder="1" applyAlignment="1">
      <alignment horizontal="right" vertical="center"/>
    </xf>
    <xf numFmtId="0" fontId="17" fillId="8" borderId="16" xfId="0" applyFont="1" applyFill="1" applyBorder="1" applyAlignment="1">
      <alignment vertical="center"/>
    </xf>
    <xf numFmtId="3" fontId="17" fillId="8" borderId="17" xfId="0" applyNumberFormat="1" applyFont="1" applyFill="1" applyBorder="1" applyAlignment="1">
      <alignment horizontal="right" vertical="center"/>
    </xf>
    <xf numFmtId="49" fontId="5" fillId="8" borderId="1" xfId="0" applyNumberFormat="1" applyFont="1" applyFill="1" applyBorder="1" applyAlignment="1">
      <alignment horizontal="center"/>
    </xf>
    <xf numFmtId="43" fontId="3" fillId="8" borderId="1" xfId="1" applyFont="1" applyFill="1" applyBorder="1" applyAlignment="1"/>
    <xf numFmtId="164" fontId="5" fillId="8" borderId="1" xfId="0" applyNumberFormat="1" applyFont="1" applyFill="1" applyBorder="1" applyAlignment="1">
      <alignment horizontal="center"/>
    </xf>
    <xf numFmtId="0" fontId="1" fillId="8" borderId="0" xfId="0" applyFont="1" applyFill="1"/>
    <xf numFmtId="43" fontId="0" fillId="0" borderId="0" xfId="1" applyFont="1"/>
    <xf numFmtId="2" fontId="0" fillId="0" borderId="0" xfId="0" applyNumberFormat="1"/>
    <xf numFmtId="165" fontId="1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" fontId="12" fillId="4" borderId="3" xfId="0" applyNumberFormat="1" applyFont="1" applyFill="1" applyBorder="1" applyAlignment="1">
      <alignment horizontal="center" vertical="center" wrapText="1"/>
    </xf>
    <xf numFmtId="44" fontId="0" fillId="0" borderId="0" xfId="2" applyFont="1"/>
    <xf numFmtId="4" fontId="0" fillId="0" borderId="1" xfId="0" applyNumberFormat="1" applyBorder="1"/>
    <xf numFmtId="10" fontId="1" fillId="0" borderId="1" xfId="4" applyNumberFormat="1" applyFont="1" applyBorder="1"/>
    <xf numFmtId="10" fontId="0" fillId="0" borderId="1" xfId="4" applyNumberFormat="1" applyFont="1" applyBorder="1"/>
    <xf numFmtId="0" fontId="12" fillId="4" borderId="7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6" fontId="19" fillId="0" borderId="9" xfId="1" applyNumberFormat="1" applyFont="1" applyFill="1" applyBorder="1"/>
    <xf numFmtId="166" fontId="19" fillId="0" borderId="0" xfId="1" applyNumberFormat="1" applyFont="1" applyFill="1" applyBorder="1"/>
    <xf numFmtId="166" fontId="19" fillId="0" borderId="11" xfId="1" applyNumberFormat="1" applyFont="1" applyFill="1" applyBorder="1"/>
    <xf numFmtId="0" fontId="12" fillId="9" borderId="2" xfId="0" applyFont="1" applyFill="1" applyBorder="1" applyAlignment="1">
      <alignment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center" vertical="center" wrapText="1"/>
    </xf>
    <xf numFmtId="165" fontId="12" fillId="9" borderId="3" xfId="0" applyNumberFormat="1" applyFont="1" applyFill="1" applyBorder="1" applyAlignment="1">
      <alignment vertical="center" wrapText="1"/>
    </xf>
    <xf numFmtId="165" fontId="12" fillId="9" borderId="3" xfId="0" applyNumberFormat="1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Continuous" vertical="center" wrapText="1"/>
    </xf>
    <xf numFmtId="0" fontId="12" fillId="9" borderId="10" xfId="0" applyFont="1" applyFill="1" applyBorder="1" applyAlignment="1">
      <alignment horizontal="centerContinuous" vertical="center" wrapText="1"/>
    </xf>
    <xf numFmtId="0" fontId="12" fillId="9" borderId="2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center" vertical="center" wrapText="1"/>
    </xf>
    <xf numFmtId="6" fontId="12" fillId="4" borderId="19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0" fontId="0" fillId="0" borderId="0" xfId="4" applyNumberFormat="1" applyFont="1" applyFill="1"/>
    <xf numFmtId="0" fontId="12" fillId="3" borderId="13" xfId="0" applyNumberFormat="1" applyFont="1" applyFill="1" applyBorder="1" applyAlignment="1">
      <alignment horizontal="center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 vertical="center" wrapText="1"/>
    </xf>
    <xf numFmtId="165" fontId="12" fillId="4" borderId="3" xfId="0" applyNumberFormat="1" applyFont="1" applyFill="1" applyBorder="1" applyAlignment="1">
      <alignment horizontal="center" vertical="center" wrapText="1"/>
    </xf>
    <xf numFmtId="165" fontId="12" fillId="4" borderId="10" xfId="0" applyNumberFormat="1" applyFont="1" applyFill="1" applyBorder="1" applyAlignment="1">
      <alignment horizontal="center" vertical="center" wrapText="1"/>
    </xf>
    <xf numFmtId="165" fontId="12" fillId="4" borderId="4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4" fontId="12" fillId="4" borderId="13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3" xfId="0" applyNumberFormat="1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left" vertical="center" wrapText="1"/>
    </xf>
    <xf numFmtId="4" fontId="12" fillId="4" borderId="3" xfId="0" applyNumberFormat="1" applyFont="1" applyFill="1" applyBorder="1" applyAlignment="1">
      <alignment horizontal="left" vertical="center" wrapText="1"/>
    </xf>
    <xf numFmtId="0" fontId="12" fillId="2" borderId="20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/>
    </xf>
    <xf numFmtId="0" fontId="16" fillId="0" borderId="18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0" fillId="0" borderId="2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horizontal="left" vertical="center" wrapText="1"/>
    </xf>
    <xf numFmtId="165" fontId="20" fillId="0" borderId="6" xfId="0" applyNumberFormat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3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5" fillId="0" borderId="19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49" fontId="7" fillId="2" borderId="19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" fontId="7" fillId="0" borderId="19" xfId="0" applyNumberFormat="1" applyFont="1" applyFill="1" applyBorder="1" applyAlignment="1">
      <alignment horizontal="left"/>
    </xf>
    <xf numFmtId="4" fontId="7" fillId="0" borderId="7" xfId="0" applyNumberFormat="1" applyFont="1" applyFill="1" applyBorder="1" applyAlignment="1">
      <alignment horizontal="left"/>
    </xf>
    <xf numFmtId="4" fontId="7" fillId="0" borderId="6" xfId="0" applyNumberFormat="1" applyFont="1" applyFill="1" applyBorder="1" applyAlignment="1">
      <alignment horizontal="left"/>
    </xf>
    <xf numFmtId="164" fontId="7" fillId="0" borderId="19" xfId="0" applyNumberFormat="1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49" fontId="5" fillId="0" borderId="19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38100</xdr:rowOff>
    </xdr:from>
    <xdr:to>
      <xdr:col>10</xdr:col>
      <xdr:colOff>1839912</xdr:colOff>
      <xdr:row>2</xdr:row>
      <xdr:rowOff>152400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43950" y="38100"/>
          <a:ext cx="4829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topLeftCell="B3" zoomScale="120" zoomScaleNormal="120" zoomScalePageLayoutView="80" workbookViewId="0">
      <selection activeCell="H10" sqref="H10"/>
    </sheetView>
  </sheetViews>
  <sheetFormatPr baseColWidth="10" defaultColWidth="11.42578125" defaultRowHeight="12.75" x14ac:dyDescent="0.2"/>
  <cols>
    <col min="1" max="1" width="14.28515625" style="1" customWidth="1"/>
    <col min="2" max="2" width="24" style="1" customWidth="1"/>
    <col min="3" max="3" width="15.5703125" style="1" customWidth="1"/>
    <col min="4" max="4" width="44.42578125" style="1" customWidth="1"/>
    <col min="5" max="5" width="12.5703125" style="52" customWidth="1"/>
    <col min="6" max="6" width="11.28515625" style="52" customWidth="1"/>
    <col min="7" max="7" width="12.140625" style="1" bestFit="1" customWidth="1"/>
    <col min="8" max="8" width="15.28515625" style="1" bestFit="1" customWidth="1"/>
    <col min="9" max="9" width="18" style="1" customWidth="1"/>
    <col min="10" max="10" width="8.42578125" style="1" customWidth="1"/>
    <col min="11" max="11" width="35.7109375" style="1" customWidth="1"/>
    <col min="12" max="12" width="8.28515625" style="1" customWidth="1"/>
    <col min="13" max="16384" width="11.42578125" style="1"/>
  </cols>
  <sheetData>
    <row r="1" spans="1:11" x14ac:dyDescent="0.2">
      <c r="A1" s="151" t="s">
        <v>134</v>
      </c>
      <c r="B1" s="152"/>
      <c r="C1" s="97">
        <v>13666682</v>
      </c>
      <c r="D1" s="53"/>
      <c r="E1" s="157"/>
      <c r="F1" s="158"/>
      <c r="G1" s="158"/>
      <c r="H1" s="158"/>
      <c r="I1" s="158"/>
      <c r="J1" s="158"/>
      <c r="K1" s="159"/>
    </row>
    <row r="2" spans="1:11" x14ac:dyDescent="0.2">
      <c r="A2" s="153" t="s">
        <v>71</v>
      </c>
      <c r="B2" s="154"/>
      <c r="C2" s="98">
        <v>13409777</v>
      </c>
      <c r="D2" s="54">
        <f>C2/C1</f>
        <v>0.98120209426106497</v>
      </c>
      <c r="E2" s="160"/>
      <c r="F2" s="161"/>
      <c r="G2" s="161"/>
      <c r="H2" s="161"/>
      <c r="I2" s="161"/>
      <c r="J2" s="161"/>
      <c r="K2" s="162"/>
    </row>
    <row r="3" spans="1:11" x14ac:dyDescent="0.2">
      <c r="A3" s="155" t="s">
        <v>72</v>
      </c>
      <c r="B3" s="156"/>
      <c r="C3" s="99">
        <v>256905</v>
      </c>
      <c r="D3" s="55">
        <f>C3/C1</f>
        <v>1.8797905738935024E-2</v>
      </c>
      <c r="E3" s="163"/>
      <c r="F3" s="164"/>
      <c r="G3" s="164"/>
      <c r="H3" s="164"/>
      <c r="I3" s="164"/>
      <c r="J3" s="164"/>
      <c r="K3" s="165"/>
    </row>
    <row r="4" spans="1:11" ht="28.5" customHeight="1" x14ac:dyDescent="0.2">
      <c r="A4" s="166" t="s">
        <v>136</v>
      </c>
      <c r="B4" s="167"/>
      <c r="C4" s="167"/>
      <c r="D4" s="167"/>
      <c r="E4" s="167"/>
      <c r="F4" s="167"/>
      <c r="G4" s="167"/>
      <c r="H4" s="167"/>
      <c r="I4" s="167"/>
      <c r="J4" s="168">
        <f>C2</f>
        <v>13409777</v>
      </c>
      <c r="K4" s="169"/>
    </row>
    <row r="5" spans="1:11" s="61" customFormat="1" ht="24" x14ac:dyDescent="0.2">
      <c r="A5" s="56" t="s">
        <v>2</v>
      </c>
      <c r="B5" s="57" t="s">
        <v>3</v>
      </c>
      <c r="C5" s="58" t="s">
        <v>4</v>
      </c>
      <c r="D5" s="57" t="s">
        <v>5</v>
      </c>
      <c r="E5" s="49" t="s">
        <v>19</v>
      </c>
      <c r="F5" s="49" t="s">
        <v>137</v>
      </c>
      <c r="G5" s="57" t="s">
        <v>138</v>
      </c>
      <c r="H5" s="59" t="s">
        <v>88</v>
      </c>
      <c r="I5" s="59" t="s">
        <v>6</v>
      </c>
      <c r="J5" s="59" t="s">
        <v>64</v>
      </c>
      <c r="K5" s="60" t="s">
        <v>7</v>
      </c>
    </row>
    <row r="6" spans="1:11" s="61" customFormat="1" ht="12.75" customHeight="1" x14ac:dyDescent="0.2">
      <c r="A6" s="58"/>
      <c r="B6" s="119" t="s">
        <v>52</v>
      </c>
      <c r="C6" s="119" t="s">
        <v>109</v>
      </c>
      <c r="D6" s="119" t="s">
        <v>65</v>
      </c>
      <c r="E6" s="119" t="s">
        <v>11</v>
      </c>
      <c r="F6" s="175">
        <v>3600000</v>
      </c>
      <c r="G6" s="177">
        <v>3600000</v>
      </c>
      <c r="H6" s="175"/>
      <c r="I6" s="119" t="s">
        <v>143</v>
      </c>
      <c r="J6" s="119" t="s">
        <v>144</v>
      </c>
      <c r="K6" s="117" t="s">
        <v>145</v>
      </c>
    </row>
    <row r="7" spans="1:11" ht="33.75" customHeight="1" x14ac:dyDescent="0.2">
      <c r="A7" s="141" t="s">
        <v>8</v>
      </c>
      <c r="B7" s="120"/>
      <c r="C7" s="120"/>
      <c r="D7" s="120"/>
      <c r="E7" s="120"/>
      <c r="F7" s="176"/>
      <c r="G7" s="178"/>
      <c r="H7" s="176"/>
      <c r="I7" s="120"/>
      <c r="J7" s="120"/>
      <c r="K7" s="117"/>
    </row>
    <row r="8" spans="1:11" ht="33.75" customHeight="1" x14ac:dyDescent="0.2">
      <c r="A8" s="142"/>
      <c r="B8" s="174"/>
      <c r="C8" s="50" t="s">
        <v>152</v>
      </c>
      <c r="D8" s="174"/>
      <c r="E8" s="120"/>
      <c r="F8" s="24"/>
      <c r="G8" s="24">
        <v>2400000</v>
      </c>
      <c r="H8" s="66" t="s">
        <v>132</v>
      </c>
      <c r="I8" s="120"/>
      <c r="J8" s="120"/>
      <c r="K8" s="118"/>
    </row>
    <row r="9" spans="1:11" ht="56.25" x14ac:dyDescent="0.2">
      <c r="A9" s="142"/>
      <c r="B9" s="23" t="s">
        <v>53</v>
      </c>
      <c r="C9" s="119" t="s">
        <v>10</v>
      </c>
      <c r="D9" s="46" t="s">
        <v>66</v>
      </c>
      <c r="E9" s="120"/>
      <c r="F9" s="24">
        <v>6108508</v>
      </c>
      <c r="G9" s="24">
        <v>5370883</v>
      </c>
      <c r="H9" s="66" t="s">
        <v>159</v>
      </c>
      <c r="I9" s="120"/>
      <c r="J9" s="120"/>
      <c r="K9" s="67" t="s">
        <v>158</v>
      </c>
    </row>
    <row r="10" spans="1:11" ht="56.25" x14ac:dyDescent="0.2">
      <c r="A10" s="142"/>
      <c r="B10" s="23" t="s">
        <v>57</v>
      </c>
      <c r="C10" s="120"/>
      <c r="D10" s="50" t="s">
        <v>58</v>
      </c>
      <c r="E10" s="120"/>
      <c r="F10" s="24">
        <v>257236</v>
      </c>
      <c r="G10" s="24">
        <v>300000</v>
      </c>
      <c r="H10" s="66" t="s">
        <v>110</v>
      </c>
      <c r="I10" s="120"/>
      <c r="J10" s="120"/>
      <c r="K10" s="67" t="s">
        <v>146</v>
      </c>
    </row>
    <row r="11" spans="1:11" ht="56.25" x14ac:dyDescent="0.2">
      <c r="A11" s="142"/>
      <c r="B11" s="23" t="s">
        <v>54</v>
      </c>
      <c r="C11" s="26" t="s">
        <v>10</v>
      </c>
      <c r="D11" s="46" t="s">
        <v>140</v>
      </c>
      <c r="E11" s="50" t="s">
        <v>11</v>
      </c>
      <c r="F11" s="24">
        <v>320000</v>
      </c>
      <c r="G11" s="24">
        <v>330000</v>
      </c>
      <c r="H11" s="25" t="s">
        <v>89</v>
      </c>
      <c r="I11" s="50" t="s">
        <v>131</v>
      </c>
      <c r="J11" s="50" t="s">
        <v>144</v>
      </c>
      <c r="K11" s="27" t="s">
        <v>60</v>
      </c>
    </row>
    <row r="12" spans="1:11" ht="45" x14ac:dyDescent="0.2">
      <c r="A12" s="142"/>
      <c r="B12" s="23" t="s">
        <v>55</v>
      </c>
      <c r="C12" s="26" t="s">
        <v>13</v>
      </c>
      <c r="D12" s="46" t="s">
        <v>59</v>
      </c>
      <c r="E12" s="51" t="s">
        <v>28</v>
      </c>
      <c r="F12" s="24">
        <v>40000</v>
      </c>
      <c r="G12" s="24">
        <v>40000</v>
      </c>
      <c r="H12" s="28">
        <v>40000</v>
      </c>
      <c r="I12" s="29">
        <v>1</v>
      </c>
      <c r="J12" s="30"/>
      <c r="K12" s="27"/>
    </row>
    <row r="13" spans="1:11" ht="45" x14ac:dyDescent="0.2">
      <c r="A13" s="143"/>
      <c r="B13" s="23" t="s">
        <v>56</v>
      </c>
      <c r="C13" s="26" t="s">
        <v>13</v>
      </c>
      <c r="D13" s="46" t="s">
        <v>29</v>
      </c>
      <c r="E13" s="51" t="s">
        <v>41</v>
      </c>
      <c r="F13" s="24">
        <v>20000</v>
      </c>
      <c r="G13" s="24">
        <v>20000</v>
      </c>
      <c r="H13" s="28">
        <v>20000</v>
      </c>
      <c r="I13" s="30">
        <v>1</v>
      </c>
      <c r="J13" s="30"/>
      <c r="K13" s="27"/>
    </row>
    <row r="14" spans="1:11" ht="112.5" x14ac:dyDescent="0.2">
      <c r="A14" s="123" t="s">
        <v>141</v>
      </c>
      <c r="B14" s="100" t="s">
        <v>142</v>
      </c>
      <c r="C14" s="101"/>
      <c r="D14" s="102" t="s">
        <v>139</v>
      </c>
      <c r="E14" s="104" t="s">
        <v>148</v>
      </c>
      <c r="F14" s="105"/>
      <c r="G14" s="105">
        <v>200000</v>
      </c>
      <c r="H14" s="106">
        <v>40000</v>
      </c>
      <c r="I14" s="109" t="s">
        <v>147</v>
      </c>
      <c r="J14" s="110"/>
      <c r="K14" s="111"/>
    </row>
    <row r="15" spans="1:11" ht="22.5" x14ac:dyDescent="0.2">
      <c r="A15" s="124"/>
      <c r="B15" s="100" t="s">
        <v>12</v>
      </c>
      <c r="C15" s="172" t="s">
        <v>13</v>
      </c>
      <c r="D15" s="103" t="s">
        <v>68</v>
      </c>
      <c r="E15" s="170" t="s">
        <v>69</v>
      </c>
      <c r="F15" s="107">
        <v>42500</v>
      </c>
      <c r="G15" s="107">
        <v>42500</v>
      </c>
      <c r="H15" s="108"/>
      <c r="I15" s="146">
        <v>1</v>
      </c>
      <c r="J15" s="147"/>
      <c r="K15" s="121" t="s">
        <v>135</v>
      </c>
    </row>
    <row r="16" spans="1:11" ht="22.5" customHeight="1" x14ac:dyDescent="0.2">
      <c r="A16" s="93" t="s">
        <v>20</v>
      </c>
      <c r="B16" s="31" t="s">
        <v>14</v>
      </c>
      <c r="C16" s="173"/>
      <c r="D16" s="47" t="s">
        <v>67</v>
      </c>
      <c r="E16" s="171"/>
      <c r="F16" s="32">
        <v>42500</v>
      </c>
      <c r="G16" s="32">
        <v>42500</v>
      </c>
      <c r="H16" s="33"/>
      <c r="I16" s="148"/>
      <c r="J16" s="149"/>
      <c r="K16" s="122"/>
    </row>
    <row r="17" spans="1:11" ht="27.75" customHeight="1" x14ac:dyDescent="0.2">
      <c r="A17" s="94"/>
      <c r="B17" s="144" t="s">
        <v>70</v>
      </c>
      <c r="C17" s="125" t="s">
        <v>111</v>
      </c>
      <c r="D17" s="125" t="s">
        <v>75</v>
      </c>
      <c r="E17" s="133" t="s">
        <v>22</v>
      </c>
      <c r="F17" s="127">
        <v>169483</v>
      </c>
      <c r="G17" s="129">
        <v>223894</v>
      </c>
      <c r="H17" s="131" t="s">
        <v>151</v>
      </c>
      <c r="I17" s="133" t="s">
        <v>133</v>
      </c>
      <c r="J17" s="133" t="s">
        <v>144</v>
      </c>
      <c r="K17" s="136" t="s">
        <v>156</v>
      </c>
    </row>
    <row r="18" spans="1:11" ht="72.75" customHeight="1" x14ac:dyDescent="0.2">
      <c r="A18" s="94"/>
      <c r="B18" s="145"/>
      <c r="C18" s="126"/>
      <c r="D18" s="150"/>
      <c r="E18" s="134"/>
      <c r="F18" s="128"/>
      <c r="G18" s="130"/>
      <c r="H18" s="132"/>
      <c r="I18" s="134"/>
      <c r="J18" s="134"/>
      <c r="K18" s="137"/>
    </row>
    <row r="19" spans="1:11" ht="84" customHeight="1" x14ac:dyDescent="0.2">
      <c r="A19" s="94"/>
      <c r="B19" s="68"/>
      <c r="C19" s="34" t="s">
        <v>149</v>
      </c>
      <c r="D19" s="126"/>
      <c r="E19" s="135"/>
      <c r="F19" s="84"/>
      <c r="G19" s="35">
        <v>170000</v>
      </c>
      <c r="H19" s="113" t="s">
        <v>150</v>
      </c>
      <c r="I19" s="134"/>
      <c r="J19" s="134"/>
      <c r="K19" s="138"/>
    </row>
    <row r="20" spans="1:11" ht="63.75" customHeight="1" x14ac:dyDescent="0.2">
      <c r="A20" s="94"/>
      <c r="B20" s="37" t="s">
        <v>74</v>
      </c>
      <c r="C20" s="34" t="s">
        <v>10</v>
      </c>
      <c r="D20" s="48" t="s">
        <v>76</v>
      </c>
      <c r="E20" s="36" t="s">
        <v>61</v>
      </c>
      <c r="F20" s="35">
        <v>64384</v>
      </c>
      <c r="G20" s="35">
        <v>105000</v>
      </c>
      <c r="H20" s="114" t="s">
        <v>153</v>
      </c>
      <c r="I20" s="134"/>
      <c r="J20" s="134"/>
      <c r="K20" s="112" t="s">
        <v>157</v>
      </c>
    </row>
    <row r="21" spans="1:11" ht="53.25" customHeight="1" x14ac:dyDescent="0.2">
      <c r="A21" s="139"/>
      <c r="B21" s="37" t="s">
        <v>73</v>
      </c>
      <c r="C21" s="37" t="s">
        <v>9</v>
      </c>
      <c r="D21" s="37" t="s">
        <v>18</v>
      </c>
      <c r="E21" s="36" t="s">
        <v>61</v>
      </c>
      <c r="F21" s="35">
        <v>251882</v>
      </c>
      <c r="G21" s="35">
        <v>300000</v>
      </c>
      <c r="H21" s="114" t="s">
        <v>154</v>
      </c>
      <c r="I21" s="135"/>
      <c r="J21" s="135"/>
      <c r="K21" s="112" t="s">
        <v>157</v>
      </c>
    </row>
    <row r="22" spans="1:11" ht="53.25" customHeight="1" x14ac:dyDescent="0.2">
      <c r="A22" s="140"/>
      <c r="B22" s="37" t="s">
        <v>128</v>
      </c>
      <c r="C22" s="37" t="s">
        <v>13</v>
      </c>
      <c r="D22" s="91" t="s">
        <v>129</v>
      </c>
      <c r="E22" s="36" t="s">
        <v>130</v>
      </c>
      <c r="F22" s="35">
        <v>18000</v>
      </c>
      <c r="G22" s="35">
        <v>25000</v>
      </c>
      <c r="H22" s="38"/>
      <c r="I22" s="95">
        <v>1</v>
      </c>
      <c r="J22" s="86" t="s">
        <v>144</v>
      </c>
      <c r="K22" s="92" t="s">
        <v>155</v>
      </c>
    </row>
    <row r="23" spans="1:11" ht="56.25" x14ac:dyDescent="0.2">
      <c r="A23" s="64" t="s">
        <v>15</v>
      </c>
      <c r="B23" s="39" t="s">
        <v>62</v>
      </c>
      <c r="C23" s="40" t="s">
        <v>9</v>
      </c>
      <c r="D23" s="41" t="s">
        <v>91</v>
      </c>
      <c r="E23" s="43" t="s">
        <v>16</v>
      </c>
      <c r="F23" s="42">
        <v>240000</v>
      </c>
      <c r="G23" s="42">
        <v>240000</v>
      </c>
      <c r="H23" s="43" t="s">
        <v>63</v>
      </c>
      <c r="I23" s="44">
        <v>1</v>
      </c>
      <c r="J23" s="43" t="s">
        <v>144</v>
      </c>
      <c r="K23" s="45" t="s">
        <v>17</v>
      </c>
    </row>
    <row r="24" spans="1:11" ht="14.1" customHeight="1" x14ac:dyDescent="0.2">
      <c r="E24" s="64" t="s">
        <v>90</v>
      </c>
      <c r="F24" s="65"/>
      <c r="G24" s="65">
        <f>SUM(G3:G23)</f>
        <v>13409777</v>
      </c>
    </row>
    <row r="25" spans="1:11" x14ac:dyDescent="0.2">
      <c r="E25" s="85"/>
      <c r="F25" s="1"/>
    </row>
    <row r="26" spans="1:11" x14ac:dyDescent="0.2">
      <c r="E26" s="1"/>
      <c r="F26" s="1"/>
      <c r="G26" s="115"/>
      <c r="H26" s="115"/>
    </row>
    <row r="29" spans="1:11" x14ac:dyDescent="0.2">
      <c r="I29" s="116"/>
    </row>
  </sheetData>
  <mergeCells count="34">
    <mergeCell ref="B6:B8"/>
    <mergeCell ref="D6:D8"/>
    <mergeCell ref="E6:E10"/>
    <mergeCell ref="H6:H7"/>
    <mergeCell ref="C6:C7"/>
    <mergeCell ref="F6:F7"/>
    <mergeCell ref="G6:G7"/>
    <mergeCell ref="E17:E19"/>
    <mergeCell ref="E15:E16"/>
    <mergeCell ref="J6:J10"/>
    <mergeCell ref="C15:C16"/>
    <mergeCell ref="C9:C10"/>
    <mergeCell ref="A1:B1"/>
    <mergeCell ref="A2:B2"/>
    <mergeCell ref="A3:B3"/>
    <mergeCell ref="E1:K3"/>
    <mergeCell ref="A4:I4"/>
    <mergeCell ref="J4:K4"/>
    <mergeCell ref="K6:K8"/>
    <mergeCell ref="I6:I10"/>
    <mergeCell ref="K15:K16"/>
    <mergeCell ref="A14:A15"/>
    <mergeCell ref="C17:C18"/>
    <mergeCell ref="F17:F18"/>
    <mergeCell ref="G17:G18"/>
    <mergeCell ref="H17:H18"/>
    <mergeCell ref="I17:I21"/>
    <mergeCell ref="J17:J21"/>
    <mergeCell ref="K17:K19"/>
    <mergeCell ref="A21:A22"/>
    <mergeCell ref="A7:A13"/>
    <mergeCell ref="B17:B18"/>
    <mergeCell ref="I15:J16"/>
    <mergeCell ref="D17:D19"/>
  </mergeCells>
  <phoneticPr fontId="18" type="noConversion"/>
  <pageMargins left="0.19685039370078741" right="0.17" top="0.24" bottom="0.19685039370078741" header="0.32" footer="0"/>
  <pageSetup paperSize="8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zoomScale="90" zoomScaleNormal="90" workbookViewId="0">
      <selection activeCell="J19" sqref="J19"/>
    </sheetView>
  </sheetViews>
  <sheetFormatPr baseColWidth="10" defaultRowHeight="12.75" x14ac:dyDescent="0.2"/>
  <cols>
    <col min="1" max="1" width="86.7109375" customWidth="1"/>
    <col min="2" max="2" width="24.42578125" customWidth="1"/>
    <col min="3" max="3" width="16.42578125" bestFit="1" customWidth="1"/>
    <col min="4" max="4" width="15.42578125" bestFit="1" customWidth="1"/>
    <col min="5" max="5" width="11.85546875" bestFit="1" customWidth="1"/>
    <col min="6" max="6" width="12.85546875" bestFit="1" customWidth="1"/>
    <col min="7" max="7" width="12.5703125" bestFit="1" customWidth="1"/>
    <col min="10" max="10" width="14.28515625" bestFit="1" customWidth="1"/>
  </cols>
  <sheetData>
    <row r="1" spans="1:7" x14ac:dyDescent="0.2">
      <c r="A1" s="2" t="s">
        <v>0</v>
      </c>
      <c r="B1" s="211" t="s">
        <v>107</v>
      </c>
      <c r="C1" s="211"/>
      <c r="D1" s="211"/>
      <c r="E1" s="211"/>
      <c r="F1" s="211"/>
    </row>
    <row r="2" spans="1:7" x14ac:dyDescent="0.2">
      <c r="A2" s="2" t="s">
        <v>1</v>
      </c>
      <c r="B2" s="211"/>
      <c r="C2" s="211"/>
      <c r="D2" s="211"/>
      <c r="E2" s="211"/>
      <c r="F2" s="5">
        <f>+E10+E24</f>
        <v>12845302</v>
      </c>
      <c r="G2" s="82">
        <f>E10/F2*100</f>
        <v>3.0152346749029335</v>
      </c>
    </row>
    <row r="3" spans="1:7" x14ac:dyDescent="0.2">
      <c r="A3" s="13" t="s">
        <v>32</v>
      </c>
      <c r="B3" s="13"/>
      <c r="C3" s="14">
        <v>224244</v>
      </c>
      <c r="D3" s="206"/>
      <c r="E3" s="206"/>
      <c r="F3" s="206"/>
    </row>
    <row r="4" spans="1:7" x14ac:dyDescent="0.2">
      <c r="A4" s="13" t="s">
        <v>33</v>
      </c>
      <c r="B4" s="13"/>
      <c r="C4" s="14">
        <v>10</v>
      </c>
      <c r="D4" s="206"/>
      <c r="E4" s="206"/>
      <c r="F4" s="206"/>
    </row>
    <row r="5" spans="1:7" x14ac:dyDescent="0.2">
      <c r="A5" s="13" t="s">
        <v>34</v>
      </c>
      <c r="B5" s="13"/>
      <c r="C5" s="14">
        <v>28062</v>
      </c>
      <c r="D5" s="206"/>
      <c r="E5" s="206"/>
      <c r="F5" s="206"/>
    </row>
    <row r="6" spans="1:7" x14ac:dyDescent="0.2">
      <c r="A6" s="15" t="s">
        <v>35</v>
      </c>
      <c r="B6" s="212"/>
      <c r="C6" s="212"/>
      <c r="D6" s="213">
        <f>SUM(C3:C5)</f>
        <v>252316</v>
      </c>
      <c r="E6" s="213"/>
      <c r="F6" s="213"/>
    </row>
    <row r="7" spans="1:7" x14ac:dyDescent="0.2">
      <c r="A7" s="16" t="s">
        <v>24</v>
      </c>
      <c r="B7" s="16"/>
      <c r="C7" s="17">
        <v>120000</v>
      </c>
      <c r="D7" s="206"/>
      <c r="E7" s="206"/>
      <c r="F7" s="206"/>
    </row>
    <row r="8" spans="1:7" x14ac:dyDescent="0.2">
      <c r="A8" s="16" t="s">
        <v>23</v>
      </c>
      <c r="B8" s="16"/>
      <c r="C8" s="17">
        <v>15000</v>
      </c>
      <c r="D8" s="206"/>
      <c r="E8" s="206"/>
      <c r="F8" s="206"/>
    </row>
    <row r="9" spans="1:7" x14ac:dyDescent="0.2">
      <c r="A9" s="15" t="s">
        <v>43</v>
      </c>
      <c r="B9" s="18"/>
      <c r="C9" s="19"/>
      <c r="D9" s="214">
        <f>+C7+C8</f>
        <v>135000</v>
      </c>
      <c r="E9" s="214"/>
      <c r="F9" s="214"/>
    </row>
    <row r="10" spans="1:7" x14ac:dyDescent="0.2">
      <c r="A10" s="11" t="s">
        <v>36</v>
      </c>
      <c r="B10" s="215"/>
      <c r="C10" s="215"/>
      <c r="D10" s="215"/>
      <c r="E10" s="207">
        <f>D6+D9</f>
        <v>387316</v>
      </c>
      <c r="F10" s="207"/>
      <c r="G10" s="83">
        <v>2.8541442924409495</v>
      </c>
    </row>
    <row r="11" spans="1:7" s="81" customFormat="1" ht="15" x14ac:dyDescent="0.2">
      <c r="A11" s="76" t="s">
        <v>96</v>
      </c>
      <c r="B11" s="77">
        <v>25000</v>
      </c>
      <c r="C11" s="78"/>
      <c r="D11" s="79"/>
      <c r="E11" s="80"/>
      <c r="F11" s="80"/>
    </row>
    <row r="12" spans="1:7" x14ac:dyDescent="0.2">
      <c r="A12" s="3" t="s">
        <v>42</v>
      </c>
      <c r="B12" s="216"/>
      <c r="C12" s="216"/>
      <c r="D12" s="6"/>
      <c r="E12" s="6">
        <v>320000</v>
      </c>
      <c r="F12" s="6">
        <v>320000</v>
      </c>
    </row>
    <row r="13" spans="1:7" x14ac:dyDescent="0.2">
      <c r="A13" s="3" t="s">
        <v>25</v>
      </c>
      <c r="B13" s="216"/>
      <c r="C13" s="216"/>
      <c r="D13" s="6">
        <f>C18+C15+C14</f>
        <v>9650000</v>
      </c>
      <c r="E13" s="206"/>
      <c r="F13" s="206"/>
    </row>
    <row r="14" spans="1:7" x14ac:dyDescent="0.2">
      <c r="A14" s="10" t="s">
        <v>108</v>
      </c>
      <c r="B14" s="8"/>
      <c r="C14" s="7">
        <v>400000</v>
      </c>
      <c r="D14" s="206"/>
      <c r="E14" s="206"/>
      <c r="F14" s="206"/>
    </row>
    <row r="15" spans="1:7" x14ac:dyDescent="0.2">
      <c r="A15" s="10" t="s">
        <v>38</v>
      </c>
      <c r="B15" s="8"/>
      <c r="C15" s="7">
        <v>350000</v>
      </c>
      <c r="D15" s="206"/>
      <c r="E15" s="206"/>
      <c r="F15" s="206"/>
    </row>
    <row r="16" spans="1:7" x14ac:dyDescent="0.2">
      <c r="A16" s="10" t="s">
        <v>39</v>
      </c>
      <c r="B16" s="7">
        <v>40000</v>
      </c>
      <c r="C16" s="206"/>
      <c r="D16" s="206"/>
      <c r="E16" s="206"/>
      <c r="F16" s="206"/>
    </row>
    <row r="17" spans="1:10" x14ac:dyDescent="0.2">
      <c r="A17" s="10" t="s">
        <v>21</v>
      </c>
      <c r="B17" s="7">
        <v>80000</v>
      </c>
      <c r="C17" s="206"/>
      <c r="D17" s="206"/>
      <c r="E17" s="206"/>
      <c r="F17" s="206"/>
    </row>
    <row r="18" spans="1:10" x14ac:dyDescent="0.2">
      <c r="A18" s="10" t="s">
        <v>40</v>
      </c>
      <c r="B18" s="9"/>
      <c r="C18" s="7">
        <f>SUM(9650000-C15-C14)</f>
        <v>8900000</v>
      </c>
      <c r="D18" s="206"/>
      <c r="E18" s="206"/>
      <c r="F18" s="206"/>
      <c r="J18" s="96">
        <f>D13+D20</f>
        <v>12457986</v>
      </c>
    </row>
    <row r="19" spans="1:10" x14ac:dyDescent="0.2">
      <c r="A19" s="3" t="s">
        <v>26</v>
      </c>
      <c r="B19" s="3"/>
      <c r="C19" s="8"/>
      <c r="D19" s="7"/>
      <c r="E19" s="7">
        <v>240000</v>
      </c>
      <c r="F19" s="7">
        <v>240000</v>
      </c>
    </row>
    <row r="20" spans="1:10" x14ac:dyDescent="0.2">
      <c r="A20" s="3" t="s">
        <v>51</v>
      </c>
      <c r="B20" s="3"/>
      <c r="C20" s="8"/>
      <c r="D20" s="6">
        <v>2807986</v>
      </c>
      <c r="E20" s="206"/>
      <c r="F20" s="206"/>
    </row>
    <row r="21" spans="1:10" x14ac:dyDescent="0.2">
      <c r="A21" s="3" t="s">
        <v>27</v>
      </c>
      <c r="B21" s="3"/>
      <c r="C21" s="6">
        <v>85000</v>
      </c>
      <c r="D21" s="6"/>
      <c r="E21" s="206"/>
      <c r="F21" s="206"/>
    </row>
    <row r="22" spans="1:10" ht="24" x14ac:dyDescent="0.2">
      <c r="A22" s="4" t="s">
        <v>30</v>
      </c>
      <c r="B22" s="3"/>
      <c r="C22" s="6">
        <v>15000</v>
      </c>
      <c r="D22" s="6"/>
      <c r="E22" s="206"/>
      <c r="F22" s="206"/>
    </row>
    <row r="23" spans="1:10" ht="24" x14ac:dyDescent="0.2">
      <c r="A23" s="4" t="s">
        <v>31</v>
      </c>
      <c r="B23" s="3"/>
      <c r="C23" s="6">
        <v>40000</v>
      </c>
      <c r="D23" s="6"/>
      <c r="E23" s="206"/>
      <c r="F23" s="206"/>
    </row>
    <row r="24" spans="1:10" x14ac:dyDescent="0.2">
      <c r="A24" s="11" t="s">
        <v>37</v>
      </c>
      <c r="B24" s="11"/>
      <c r="C24" s="12"/>
      <c r="D24" s="12"/>
      <c r="E24" s="207">
        <f>SUM(D11:D23)</f>
        <v>12457986</v>
      </c>
      <c r="F24" s="207"/>
      <c r="G24" s="83">
        <f>E24*100/F2</f>
        <v>96.984765325097072</v>
      </c>
    </row>
    <row r="25" spans="1:10" x14ac:dyDescent="0.2">
      <c r="E25" s="22">
        <f>(E24-E47)/E47</f>
        <v>2.1791046490055783</v>
      </c>
      <c r="F25" s="22">
        <f>(F2-F28)/F28</f>
        <v>2.1450352336048848</v>
      </c>
    </row>
    <row r="27" spans="1:10" x14ac:dyDescent="0.2">
      <c r="A27" s="2" t="s">
        <v>0</v>
      </c>
      <c r="B27" s="186" t="s">
        <v>44</v>
      </c>
      <c r="C27" s="187"/>
      <c r="D27" s="187"/>
      <c r="E27" s="187"/>
      <c r="F27" s="188"/>
    </row>
    <row r="28" spans="1:10" x14ac:dyDescent="0.2">
      <c r="A28" s="2" t="s">
        <v>1</v>
      </c>
      <c r="B28" s="186"/>
      <c r="C28" s="187"/>
      <c r="D28" s="187"/>
      <c r="E28" s="188"/>
      <c r="F28" s="5">
        <f>+E36+E47</f>
        <v>4084311</v>
      </c>
    </row>
    <row r="29" spans="1:10" x14ac:dyDescent="0.2">
      <c r="A29" s="13" t="s">
        <v>32</v>
      </c>
      <c r="B29" s="13"/>
      <c r="C29" s="14">
        <v>124146</v>
      </c>
      <c r="D29" s="189"/>
      <c r="E29" s="190"/>
      <c r="F29" s="191"/>
    </row>
    <row r="30" spans="1:10" x14ac:dyDescent="0.2">
      <c r="A30" s="13" t="s">
        <v>33</v>
      </c>
      <c r="B30" s="13"/>
      <c r="C30" s="14">
        <v>30446</v>
      </c>
      <c r="D30" s="192"/>
      <c r="E30" s="193"/>
      <c r="F30" s="194"/>
    </row>
    <row r="31" spans="1:10" x14ac:dyDescent="0.2">
      <c r="A31" s="13" t="s">
        <v>34</v>
      </c>
      <c r="B31" s="13"/>
      <c r="C31" s="14">
        <v>10</v>
      </c>
      <c r="D31" s="195"/>
      <c r="E31" s="196"/>
      <c r="F31" s="197"/>
    </row>
    <row r="32" spans="1:10" x14ac:dyDescent="0.2">
      <c r="A32" s="15" t="s">
        <v>35</v>
      </c>
      <c r="B32" s="198"/>
      <c r="C32" s="199"/>
      <c r="D32" s="200">
        <f>SUM(C29:C31)</f>
        <v>154602</v>
      </c>
      <c r="E32" s="201"/>
      <c r="F32" s="202"/>
    </row>
    <row r="33" spans="1:6" x14ac:dyDescent="0.2">
      <c r="A33" s="16" t="s">
        <v>24</v>
      </c>
      <c r="B33" s="16"/>
      <c r="C33" s="17">
        <v>10000</v>
      </c>
      <c r="D33" s="189"/>
      <c r="E33" s="190"/>
      <c r="F33" s="191"/>
    </row>
    <row r="34" spans="1:6" x14ac:dyDescent="0.2">
      <c r="A34" s="16" t="s">
        <v>23</v>
      </c>
      <c r="B34" s="16"/>
      <c r="C34" s="17">
        <v>1000</v>
      </c>
      <c r="D34" s="195"/>
      <c r="E34" s="196"/>
      <c r="F34" s="197"/>
    </row>
    <row r="35" spans="1:6" x14ac:dyDescent="0.2">
      <c r="A35" s="15" t="s">
        <v>43</v>
      </c>
      <c r="B35" s="18"/>
      <c r="C35" s="19"/>
      <c r="D35" s="203">
        <f>+C33+C34</f>
        <v>11000</v>
      </c>
      <c r="E35" s="204"/>
      <c r="F35" s="205"/>
    </row>
    <row r="36" spans="1:6" x14ac:dyDescent="0.2">
      <c r="A36" s="11" t="s">
        <v>36</v>
      </c>
      <c r="B36" s="208"/>
      <c r="C36" s="209"/>
      <c r="D36" s="210"/>
      <c r="E36" s="182">
        <f>D32+D35</f>
        <v>165602</v>
      </c>
      <c r="F36" s="183"/>
    </row>
    <row r="37" spans="1:6" x14ac:dyDescent="0.2">
      <c r="A37" s="20" t="s">
        <v>47</v>
      </c>
      <c r="B37" s="184"/>
      <c r="C37" s="185"/>
      <c r="D37" s="21">
        <v>200000</v>
      </c>
      <c r="E37" s="179"/>
      <c r="F37" s="181"/>
    </row>
    <row r="38" spans="1:6" x14ac:dyDescent="0.2">
      <c r="A38" s="3" t="s">
        <v>25</v>
      </c>
      <c r="B38" s="184"/>
      <c r="C38" s="185"/>
      <c r="D38" s="6">
        <f>C43+C40+C39</f>
        <v>1910844</v>
      </c>
      <c r="E38" s="179"/>
      <c r="F38" s="181"/>
    </row>
    <row r="39" spans="1:6" x14ac:dyDescent="0.2">
      <c r="A39" s="10" t="s">
        <v>48</v>
      </c>
      <c r="B39" s="8"/>
      <c r="C39" s="7">
        <v>204844</v>
      </c>
      <c r="D39" s="179"/>
      <c r="E39" s="180"/>
      <c r="F39" s="181"/>
    </row>
    <row r="40" spans="1:6" x14ac:dyDescent="0.2">
      <c r="A40" s="10" t="s">
        <v>49</v>
      </c>
      <c r="B40" s="8"/>
      <c r="C40" s="7">
        <f>+B41+B42</f>
        <v>56000</v>
      </c>
      <c r="D40" s="179"/>
      <c r="E40" s="180"/>
      <c r="F40" s="181"/>
    </row>
    <row r="41" spans="1:6" x14ac:dyDescent="0.2">
      <c r="A41" s="10" t="s">
        <v>39</v>
      </c>
      <c r="B41" s="7">
        <v>0</v>
      </c>
      <c r="C41" s="179"/>
      <c r="D41" s="180"/>
      <c r="E41" s="180"/>
      <c r="F41" s="180"/>
    </row>
    <row r="42" spans="1:6" x14ac:dyDescent="0.2">
      <c r="A42" s="10" t="s">
        <v>21</v>
      </c>
      <c r="B42" s="7">
        <v>56000</v>
      </c>
      <c r="C42" s="179"/>
      <c r="D42" s="180"/>
      <c r="E42" s="180"/>
      <c r="F42" s="181"/>
    </row>
    <row r="43" spans="1:6" x14ac:dyDescent="0.2">
      <c r="A43" s="10" t="s">
        <v>50</v>
      </c>
      <c r="B43" s="9"/>
      <c r="C43" s="7">
        <v>1650000</v>
      </c>
      <c r="D43" s="179"/>
      <c r="E43" s="180"/>
      <c r="F43" s="181"/>
    </row>
    <row r="44" spans="1:6" x14ac:dyDescent="0.2">
      <c r="A44" s="3" t="s">
        <v>45</v>
      </c>
      <c r="B44" s="3"/>
      <c r="C44" s="8"/>
      <c r="D44" s="7">
        <f>240000+20000</f>
        <v>260000</v>
      </c>
      <c r="E44" s="179"/>
      <c r="F44" s="181"/>
    </row>
    <row r="45" spans="1:6" x14ac:dyDescent="0.2">
      <c r="A45" s="20" t="s">
        <v>46</v>
      </c>
      <c r="B45" s="3"/>
      <c r="C45" s="8"/>
      <c r="D45" s="21">
        <v>1472865</v>
      </c>
      <c r="E45" s="179"/>
      <c r="F45" s="181"/>
    </row>
    <row r="46" spans="1:6" x14ac:dyDescent="0.2">
      <c r="A46" s="3" t="s">
        <v>27</v>
      </c>
      <c r="B46" s="3"/>
      <c r="C46" s="8"/>
      <c r="D46" s="6">
        <v>75000</v>
      </c>
      <c r="E46" s="179"/>
      <c r="F46" s="181"/>
    </row>
    <row r="47" spans="1:6" x14ac:dyDescent="0.2">
      <c r="A47" s="11" t="s">
        <v>37</v>
      </c>
      <c r="B47" s="11"/>
      <c r="C47" s="12"/>
      <c r="D47" s="12"/>
      <c r="E47" s="182">
        <f>SUM(D37:D46)</f>
        <v>3918709</v>
      </c>
      <c r="F47" s="183"/>
    </row>
    <row r="51" spans="1:2" x14ac:dyDescent="0.2">
      <c r="A51" s="62" t="s">
        <v>77</v>
      </c>
      <c r="B51" s="63">
        <v>8313188</v>
      </c>
    </row>
    <row r="52" spans="1:2" x14ac:dyDescent="0.2">
      <c r="A52" s="62" t="s">
        <v>78</v>
      </c>
      <c r="B52" s="63">
        <v>121716</v>
      </c>
    </row>
    <row r="53" spans="1:2" x14ac:dyDescent="0.2">
      <c r="A53" s="62" t="s">
        <v>79</v>
      </c>
      <c r="B53" s="63">
        <v>19909</v>
      </c>
    </row>
    <row r="54" spans="1:2" x14ac:dyDescent="0.2">
      <c r="A54" s="62" t="s">
        <v>80</v>
      </c>
      <c r="B54" s="63">
        <v>25625</v>
      </c>
    </row>
    <row r="55" spans="1:2" x14ac:dyDescent="0.2">
      <c r="A55" s="62" t="s">
        <v>81</v>
      </c>
      <c r="B55" s="63">
        <v>25000</v>
      </c>
    </row>
    <row r="56" spans="1:2" x14ac:dyDescent="0.2">
      <c r="A56" s="62" t="s">
        <v>24</v>
      </c>
      <c r="B56" s="63">
        <v>20000</v>
      </c>
    </row>
    <row r="57" spans="1:2" x14ac:dyDescent="0.2">
      <c r="A57" s="62" t="s">
        <v>23</v>
      </c>
      <c r="B57" s="63">
        <v>10000</v>
      </c>
    </row>
    <row r="58" spans="1:2" x14ac:dyDescent="0.2">
      <c r="A58" s="62" t="s">
        <v>82</v>
      </c>
      <c r="B58" s="63">
        <v>4864690</v>
      </c>
    </row>
    <row r="59" spans="1:2" x14ac:dyDescent="0.2">
      <c r="A59" s="62" t="s">
        <v>26</v>
      </c>
      <c r="B59" s="63">
        <v>240000</v>
      </c>
    </row>
    <row r="60" spans="1:2" x14ac:dyDescent="0.2">
      <c r="A60" s="62" t="s">
        <v>83</v>
      </c>
      <c r="B60" s="63">
        <v>315950</v>
      </c>
    </row>
    <row r="61" spans="1:2" x14ac:dyDescent="0.2">
      <c r="A61" s="62" t="s">
        <v>84</v>
      </c>
      <c r="B61" s="63">
        <v>2540298</v>
      </c>
    </row>
    <row r="62" spans="1:2" x14ac:dyDescent="0.2">
      <c r="A62" s="62" t="s">
        <v>85</v>
      </c>
      <c r="B62" s="63">
        <v>80000</v>
      </c>
    </row>
    <row r="63" spans="1:2" x14ac:dyDescent="0.2">
      <c r="A63" s="62" t="s">
        <v>86</v>
      </c>
      <c r="B63" s="63">
        <v>15000</v>
      </c>
    </row>
    <row r="64" spans="1:2" x14ac:dyDescent="0.2">
      <c r="A64" s="62" t="s">
        <v>87</v>
      </c>
      <c r="B64" s="63">
        <v>35000</v>
      </c>
    </row>
    <row r="66" spans="1:3" ht="15.75" thickBot="1" x14ac:dyDescent="0.25">
      <c r="A66" s="69" t="s">
        <v>106</v>
      </c>
    </row>
    <row r="67" spans="1:3" ht="15.75" thickBot="1" x14ac:dyDescent="0.25">
      <c r="A67" s="70" t="s">
        <v>92</v>
      </c>
      <c r="B67" s="72">
        <v>13570302</v>
      </c>
      <c r="C67" s="71">
        <f>B67-B68-B69-B70</f>
        <v>13317986</v>
      </c>
    </row>
    <row r="68" spans="1:3" ht="15" x14ac:dyDescent="0.2">
      <c r="A68" s="73" t="s">
        <v>93</v>
      </c>
      <c r="B68" s="74">
        <v>224244</v>
      </c>
    </row>
    <row r="69" spans="1:3" ht="15" x14ac:dyDescent="0.2">
      <c r="A69" s="73" t="s">
        <v>94</v>
      </c>
      <c r="B69" s="75">
        <v>10</v>
      </c>
    </row>
    <row r="70" spans="1:3" ht="15" x14ac:dyDescent="0.2">
      <c r="A70" s="73" t="s">
        <v>95</v>
      </c>
      <c r="B70" s="74">
        <v>28062</v>
      </c>
    </row>
    <row r="71" spans="1:3" ht="15" x14ac:dyDescent="0.2">
      <c r="A71" s="73" t="s">
        <v>96</v>
      </c>
      <c r="B71" s="74">
        <v>25000</v>
      </c>
    </row>
    <row r="72" spans="1:3" ht="15" x14ac:dyDescent="0.2">
      <c r="A72" s="73" t="s">
        <v>97</v>
      </c>
      <c r="B72" s="74">
        <v>120000</v>
      </c>
    </row>
    <row r="73" spans="1:3" ht="15" x14ac:dyDescent="0.2">
      <c r="A73" s="73" t="s">
        <v>98</v>
      </c>
      <c r="B73" s="74">
        <v>15000</v>
      </c>
    </row>
    <row r="74" spans="1:3" ht="15" x14ac:dyDescent="0.2">
      <c r="A74" s="73" t="s">
        <v>99</v>
      </c>
      <c r="B74" s="74">
        <v>9650000</v>
      </c>
    </row>
    <row r="75" spans="1:3" ht="15" x14ac:dyDescent="0.2">
      <c r="A75" s="73" t="s">
        <v>100</v>
      </c>
      <c r="B75" s="74">
        <v>240000</v>
      </c>
    </row>
    <row r="76" spans="1:3" ht="15" x14ac:dyDescent="0.2">
      <c r="A76" s="73" t="s">
        <v>101</v>
      </c>
      <c r="B76" s="74">
        <v>320000</v>
      </c>
    </row>
    <row r="77" spans="1:3" ht="15" x14ac:dyDescent="0.2">
      <c r="A77" s="73" t="s">
        <v>102</v>
      </c>
      <c r="B77" s="74">
        <v>2807986</v>
      </c>
    </row>
    <row r="78" spans="1:3" ht="15" x14ac:dyDescent="0.2">
      <c r="A78" s="73" t="s">
        <v>103</v>
      </c>
      <c r="B78" s="74">
        <v>85000</v>
      </c>
    </row>
    <row r="79" spans="1:3" ht="15" x14ac:dyDescent="0.2">
      <c r="A79" s="73" t="s">
        <v>104</v>
      </c>
      <c r="B79" s="74">
        <v>15000</v>
      </c>
    </row>
    <row r="80" spans="1:3" ht="15" x14ac:dyDescent="0.2">
      <c r="A80" s="73" t="s">
        <v>105</v>
      </c>
      <c r="B80" s="74">
        <v>40000</v>
      </c>
    </row>
    <row r="83" spans="2:5" x14ac:dyDescent="0.2">
      <c r="B83" s="87"/>
      <c r="C83" s="87"/>
      <c r="D83" s="87"/>
    </row>
    <row r="84" spans="2:5" x14ac:dyDescent="0.2">
      <c r="B84" s="87"/>
      <c r="C84" s="87"/>
      <c r="D84" s="87"/>
    </row>
    <row r="85" spans="2:5" x14ac:dyDescent="0.2">
      <c r="B85" s="87">
        <v>12457986</v>
      </c>
      <c r="C85" s="87">
        <f>B85-155489-1557989</f>
        <v>10744508</v>
      </c>
      <c r="D85" s="87">
        <v>3108508</v>
      </c>
      <c r="E85" t="s">
        <v>115</v>
      </c>
    </row>
    <row r="86" spans="2:5" x14ac:dyDescent="0.2">
      <c r="B86" s="87"/>
      <c r="C86" s="87">
        <f>C85-D85</f>
        <v>7636000</v>
      </c>
      <c r="D86" s="87">
        <v>6600000</v>
      </c>
      <c r="E86" t="s">
        <v>112</v>
      </c>
    </row>
    <row r="87" spans="2:5" x14ac:dyDescent="0.2">
      <c r="B87" s="87"/>
      <c r="C87" s="87">
        <f>C86-D86</f>
        <v>1036000</v>
      </c>
      <c r="D87" s="87">
        <v>616000</v>
      </c>
      <c r="E87" t="s">
        <v>113</v>
      </c>
    </row>
    <row r="88" spans="2:5" x14ac:dyDescent="0.2">
      <c r="B88" s="87"/>
      <c r="C88" s="87">
        <f>C87-D87</f>
        <v>420000</v>
      </c>
      <c r="D88" s="87">
        <v>420000</v>
      </c>
      <c r="E88" t="s">
        <v>114</v>
      </c>
    </row>
    <row r="89" spans="2:5" x14ac:dyDescent="0.2">
      <c r="B89" s="87"/>
      <c r="C89" s="87">
        <f>C88-D88</f>
        <v>0</v>
      </c>
      <c r="D89" s="87"/>
    </row>
    <row r="90" spans="2:5" x14ac:dyDescent="0.2">
      <c r="B90" s="87"/>
      <c r="C90" s="87"/>
      <c r="D90" s="87"/>
    </row>
    <row r="91" spans="2:5" x14ac:dyDescent="0.2">
      <c r="B91" s="87"/>
      <c r="C91" s="87"/>
      <c r="D91" s="87"/>
    </row>
    <row r="92" spans="2:5" x14ac:dyDescent="0.2">
      <c r="B92" s="87"/>
      <c r="C92" s="87"/>
      <c r="D92" s="87"/>
    </row>
  </sheetData>
  <mergeCells count="44">
    <mergeCell ref="E10:F10"/>
    <mergeCell ref="E20:F20"/>
    <mergeCell ref="E21:F21"/>
    <mergeCell ref="D9:F9"/>
    <mergeCell ref="B10:D10"/>
    <mergeCell ref="B12:C12"/>
    <mergeCell ref="B13:C13"/>
    <mergeCell ref="C17:F17"/>
    <mergeCell ref="D18:F18"/>
    <mergeCell ref="C16:F16"/>
    <mergeCell ref="E13:F13"/>
    <mergeCell ref="D14:F14"/>
    <mergeCell ref="D15:F15"/>
    <mergeCell ref="B1:F1"/>
    <mergeCell ref="B2:E2"/>
    <mergeCell ref="D3:F5"/>
    <mergeCell ref="B6:C6"/>
    <mergeCell ref="D7:F8"/>
    <mergeCell ref="D6:F6"/>
    <mergeCell ref="E22:F22"/>
    <mergeCell ref="B37:C37"/>
    <mergeCell ref="E37:F37"/>
    <mergeCell ref="E24:F24"/>
    <mergeCell ref="B36:D36"/>
    <mergeCell ref="E23:F23"/>
    <mergeCell ref="B38:C38"/>
    <mergeCell ref="E38:F38"/>
    <mergeCell ref="B27:F27"/>
    <mergeCell ref="B28:E28"/>
    <mergeCell ref="D29:F31"/>
    <mergeCell ref="B32:C32"/>
    <mergeCell ref="D32:F32"/>
    <mergeCell ref="E36:F36"/>
    <mergeCell ref="D33:F34"/>
    <mergeCell ref="D35:F35"/>
    <mergeCell ref="D39:F39"/>
    <mergeCell ref="D40:F40"/>
    <mergeCell ref="E47:F47"/>
    <mergeCell ref="C41:F41"/>
    <mergeCell ref="C42:F42"/>
    <mergeCell ref="D43:F43"/>
    <mergeCell ref="E44:F44"/>
    <mergeCell ref="E45:F45"/>
    <mergeCell ref="E46:F46"/>
  </mergeCells>
  <phoneticPr fontId="18" type="noConversion"/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"/>
  <sheetViews>
    <sheetView workbookViewId="0">
      <selection activeCell="E28" sqref="E28"/>
    </sheetView>
  </sheetViews>
  <sheetFormatPr baseColWidth="10" defaultRowHeight="12.75" x14ac:dyDescent="0.2"/>
  <cols>
    <col min="2" max="2" width="13" bestFit="1" customWidth="1"/>
    <col min="3" max="3" width="14" bestFit="1" customWidth="1"/>
    <col min="4" max="4" width="15.5703125" bestFit="1" customWidth="1"/>
    <col min="5" max="5" width="15" bestFit="1" customWidth="1"/>
  </cols>
  <sheetData>
    <row r="1" spans="2:5" x14ac:dyDescent="0.2">
      <c r="B1" s="88" t="s">
        <v>116</v>
      </c>
      <c r="C1" s="88" t="s">
        <v>117</v>
      </c>
      <c r="D1" s="88" t="s">
        <v>118</v>
      </c>
      <c r="E1" s="88"/>
    </row>
    <row r="2" spans="2:5" x14ac:dyDescent="0.2">
      <c r="B2" s="88"/>
      <c r="C2" s="88"/>
      <c r="D2" s="88">
        <v>1557989</v>
      </c>
      <c r="E2" s="88"/>
    </row>
    <row r="3" spans="2:5" x14ac:dyDescent="0.2">
      <c r="B3" s="88"/>
      <c r="C3" s="88"/>
      <c r="D3" s="88">
        <v>3108508</v>
      </c>
      <c r="E3" s="88"/>
    </row>
    <row r="4" spans="2:5" x14ac:dyDescent="0.2">
      <c r="B4" s="88">
        <v>420000</v>
      </c>
      <c r="C4" s="88">
        <v>6600000</v>
      </c>
      <c r="D4" s="88">
        <f>SUM(D2:D3)</f>
        <v>4666497</v>
      </c>
      <c r="E4" s="88">
        <f>+B4+C4+D4</f>
        <v>11686497</v>
      </c>
    </row>
    <row r="5" spans="2:5" x14ac:dyDescent="0.2">
      <c r="B5" s="88"/>
      <c r="C5" s="88"/>
      <c r="D5" s="88"/>
      <c r="E5" s="88"/>
    </row>
    <row r="6" spans="2:5" x14ac:dyDescent="0.2">
      <c r="B6" s="88" t="s">
        <v>119</v>
      </c>
      <c r="C6" s="88" t="s">
        <v>120</v>
      </c>
      <c r="D6" s="88" t="s">
        <v>121</v>
      </c>
      <c r="E6" s="88"/>
    </row>
    <row r="7" spans="2:5" x14ac:dyDescent="0.2">
      <c r="B7" s="88"/>
      <c r="C7" s="88"/>
      <c r="D7" s="88">
        <v>42500</v>
      </c>
      <c r="E7" s="88"/>
    </row>
    <row r="8" spans="2:5" x14ac:dyDescent="0.2">
      <c r="B8" s="88"/>
      <c r="C8" s="88"/>
      <c r="D8" s="88">
        <v>155489</v>
      </c>
      <c r="E8" s="88"/>
    </row>
    <row r="9" spans="2:5" x14ac:dyDescent="0.2">
      <c r="B9" s="88"/>
      <c r="C9" s="88"/>
      <c r="D9" s="88">
        <v>166000</v>
      </c>
      <c r="E9" s="88"/>
    </row>
    <row r="10" spans="2:5" x14ac:dyDescent="0.2">
      <c r="B10" s="88">
        <v>350000</v>
      </c>
      <c r="C10" s="88">
        <v>100000</v>
      </c>
      <c r="D10" s="88">
        <f>SUM(D7:D9)</f>
        <v>363989</v>
      </c>
      <c r="E10" s="88">
        <f>+B10+C10+D10</f>
        <v>813989</v>
      </c>
    </row>
    <row r="11" spans="2:5" x14ac:dyDescent="0.2">
      <c r="B11" s="88" t="s">
        <v>122</v>
      </c>
      <c r="C11" s="88" t="s">
        <v>123</v>
      </c>
      <c r="D11" s="88" t="s">
        <v>124</v>
      </c>
      <c r="E11" s="88"/>
    </row>
    <row r="12" spans="2:5" x14ac:dyDescent="0.2">
      <c r="B12" s="88"/>
      <c r="C12" s="88"/>
      <c r="D12" s="88">
        <v>40000</v>
      </c>
      <c r="E12" s="88"/>
    </row>
    <row r="13" spans="2:5" x14ac:dyDescent="0.2">
      <c r="B13" s="88"/>
      <c r="C13" s="88"/>
      <c r="D13" s="88">
        <v>15000</v>
      </c>
      <c r="E13" s="88"/>
    </row>
    <row r="14" spans="2:5" x14ac:dyDescent="0.2">
      <c r="B14" s="88">
        <v>240000</v>
      </c>
      <c r="C14" s="88">
        <v>320000</v>
      </c>
      <c r="D14" s="88">
        <f>SUM(D12:D13)</f>
        <v>55000</v>
      </c>
      <c r="E14" s="88">
        <f>+B14+C14+D14</f>
        <v>615000</v>
      </c>
    </row>
    <row r="15" spans="2:5" x14ac:dyDescent="0.2">
      <c r="B15" s="88" t="s">
        <v>125</v>
      </c>
      <c r="C15" s="88" t="s">
        <v>127</v>
      </c>
      <c r="D15" s="88" t="s">
        <v>126</v>
      </c>
      <c r="E15" s="88"/>
    </row>
    <row r="16" spans="2:5" x14ac:dyDescent="0.2">
      <c r="B16" s="88">
        <v>25000</v>
      </c>
      <c r="C16" s="88">
        <v>42500</v>
      </c>
      <c r="D16" s="88">
        <f>Hoja1!B68+Hoja1!B69+Hoja1!B70+Hoja1!B72+Hoja1!B73</f>
        <v>387316</v>
      </c>
      <c r="E16" s="88">
        <f>+B16+C16+D16</f>
        <v>454816</v>
      </c>
    </row>
    <row r="17" spans="2:5" x14ac:dyDescent="0.2">
      <c r="B17" s="88"/>
      <c r="C17" s="88"/>
      <c r="D17" s="88"/>
      <c r="E17" s="88">
        <f>+E4+E10+E14+E16</f>
        <v>13570302</v>
      </c>
    </row>
    <row r="19" spans="2:5" x14ac:dyDescent="0.2">
      <c r="B19" s="89" t="s">
        <v>116</v>
      </c>
      <c r="C19" s="90" t="s">
        <v>117</v>
      </c>
      <c r="D19" s="90" t="s">
        <v>118</v>
      </c>
      <c r="E19" s="90"/>
    </row>
    <row r="20" spans="2:5" x14ac:dyDescent="0.2">
      <c r="B20" s="90"/>
      <c r="C20" s="90"/>
      <c r="D20" s="90">
        <f>D2/$E$17</f>
        <v>0.11480871980594094</v>
      </c>
      <c r="E20" s="90"/>
    </row>
    <row r="21" spans="2:5" x14ac:dyDescent="0.2">
      <c r="B21" s="90"/>
      <c r="C21" s="90"/>
      <c r="D21" s="90">
        <f>D3/$E$17</f>
        <v>0.22906697286471592</v>
      </c>
      <c r="E21" s="90"/>
    </row>
    <row r="22" spans="2:5" x14ac:dyDescent="0.2">
      <c r="B22" s="90">
        <f>B4/$E$17</f>
        <v>3.0949937591661557E-2</v>
      </c>
      <c r="C22" s="90">
        <f>C4/$E$17</f>
        <v>0.48635616215468158</v>
      </c>
      <c r="D22" s="90">
        <f>D4/$E$17</f>
        <v>0.34387569267065687</v>
      </c>
      <c r="E22" s="90">
        <f>+B22+C22+D22</f>
        <v>0.86118179241699999</v>
      </c>
    </row>
    <row r="23" spans="2:5" x14ac:dyDescent="0.2">
      <c r="B23" s="90"/>
      <c r="C23" s="90"/>
      <c r="D23" s="90"/>
      <c r="E23" s="90"/>
    </row>
    <row r="24" spans="2:5" x14ac:dyDescent="0.2">
      <c r="B24" s="90" t="s">
        <v>119</v>
      </c>
      <c r="C24" s="90" t="s">
        <v>120</v>
      </c>
      <c r="D24" s="90" t="s">
        <v>121</v>
      </c>
      <c r="E24" s="90"/>
    </row>
    <row r="25" spans="2:5" x14ac:dyDescent="0.2">
      <c r="B25" s="90"/>
      <c r="C25" s="90"/>
      <c r="D25" s="90">
        <f>D7/$E$17</f>
        <v>3.1318389229657525E-3</v>
      </c>
      <c r="E25" s="90"/>
    </row>
    <row r="26" spans="2:5" x14ac:dyDescent="0.2">
      <c r="B26" s="90"/>
      <c r="C26" s="90"/>
      <c r="D26" s="90">
        <f>D8/$E$17</f>
        <v>1.1458035348071103E-2</v>
      </c>
      <c r="E26" s="90"/>
    </row>
    <row r="27" spans="2:5" x14ac:dyDescent="0.2">
      <c r="B27" s="90"/>
      <c r="C27" s="90"/>
      <c r="D27" s="90">
        <f>D9/$E$17</f>
        <v>1.2232594381466235E-2</v>
      </c>
      <c r="E27" s="90"/>
    </row>
    <row r="28" spans="2:5" x14ac:dyDescent="0.2">
      <c r="B28" s="90">
        <f>B10/$E$17</f>
        <v>2.5791614659717965E-2</v>
      </c>
      <c r="C28" s="90">
        <f>C10/$E$17</f>
        <v>7.3690327599194184E-3</v>
      </c>
      <c r="D28" s="90">
        <f>D10/$E$17</f>
        <v>2.6822468652503092E-2</v>
      </c>
      <c r="E28" s="90">
        <f>+B28+C28+D28</f>
        <v>5.9983116072140477E-2</v>
      </c>
    </row>
    <row r="29" spans="2:5" x14ac:dyDescent="0.2">
      <c r="B29" s="90" t="s">
        <v>122</v>
      </c>
      <c r="C29" s="90" t="s">
        <v>123</v>
      </c>
      <c r="D29" s="90" t="s">
        <v>124</v>
      </c>
      <c r="E29" s="90"/>
    </row>
    <row r="30" spans="2:5" x14ac:dyDescent="0.2">
      <c r="B30" s="90"/>
      <c r="C30" s="90"/>
      <c r="D30" s="90">
        <f>D12/$E$17</f>
        <v>2.9476131039677671E-3</v>
      </c>
      <c r="E30" s="90"/>
    </row>
    <row r="31" spans="2:5" x14ac:dyDescent="0.2">
      <c r="B31" s="90"/>
      <c r="C31" s="90"/>
      <c r="D31" s="90">
        <f>D13/$E$17</f>
        <v>1.1053549139879127E-3</v>
      </c>
      <c r="E31" s="90"/>
    </row>
    <row r="32" spans="2:5" x14ac:dyDescent="0.2">
      <c r="B32" s="90">
        <f>B14/$E$17</f>
        <v>1.7685678623806603E-2</v>
      </c>
      <c r="C32" s="90">
        <f>C14/$E$17</f>
        <v>2.3580904831742137E-2</v>
      </c>
      <c r="D32" s="90">
        <f>SUM(D30:D31)</f>
        <v>4.05296801795568E-3</v>
      </c>
      <c r="E32" s="90">
        <f>+B32+C32+D32</f>
        <v>4.5319551473504423E-2</v>
      </c>
    </row>
    <row r="33" spans="2:5" x14ac:dyDescent="0.2">
      <c r="B33" s="90" t="s">
        <v>125</v>
      </c>
      <c r="C33" s="90" t="s">
        <v>127</v>
      </c>
      <c r="D33" s="90" t="s">
        <v>126</v>
      </c>
      <c r="E33" s="90"/>
    </row>
    <row r="34" spans="2:5" x14ac:dyDescent="0.2">
      <c r="B34" s="90">
        <f>B16/$E$17</f>
        <v>1.8422581899798546E-3</v>
      </c>
      <c r="C34" s="90">
        <f>C16/$E$17</f>
        <v>3.1318389229657525E-3</v>
      </c>
      <c r="D34" s="90">
        <f>D16/$E$17</f>
        <v>2.8541442924409494E-2</v>
      </c>
      <c r="E34" s="90">
        <f>+B34+C34+D34</f>
        <v>3.3515540037355102E-2</v>
      </c>
    </row>
    <row r="35" spans="2:5" x14ac:dyDescent="0.2">
      <c r="B35" s="90"/>
      <c r="C35" s="90"/>
      <c r="D35" s="90"/>
      <c r="E35" s="90">
        <f>+E22+E28+E32+E34</f>
        <v>1</v>
      </c>
    </row>
    <row r="38" spans="2:5" x14ac:dyDescent="0.2">
      <c r="D38">
        <v>530000</v>
      </c>
      <c r="E38">
        <v>13182986</v>
      </c>
    </row>
    <row r="39" spans="2:5" x14ac:dyDescent="0.2">
      <c r="D39" s="22">
        <f>D38/E38</f>
        <v>4.020333481352404E-2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Distr.Presup.2020 Instrumentos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2020-02-24T08:25:22Z</cp:lastPrinted>
  <dcterms:created xsi:type="dcterms:W3CDTF">1996-11-27T10:00:04Z</dcterms:created>
  <dcterms:modified xsi:type="dcterms:W3CDTF">2021-03-18T09:19:51Z</dcterms:modified>
</cp:coreProperties>
</file>